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sts Alpha Electro" sheetId="1" r:id="rId4"/>
  </sheets>
  <definedNames/>
  <calcPr/>
  <extLst>
    <ext uri="GoogleSheetsCustomDataVersion1">
      <go:sheetsCustomData xmlns:go="http://customooxmlschemas.google.com/" r:id="rId5" roundtripDataSignature="AMtx7mjtehj14wTwrr9hL7O0/SkjmIL9uw=="/>
    </ext>
  </extLst>
</workbook>
</file>

<file path=xl/sharedStrings.xml><?xml version="1.0" encoding="utf-8"?>
<sst xmlns="http://schemas.openxmlformats.org/spreadsheetml/2006/main" count="72" uniqueCount="61">
  <si>
    <t>Running cost calculator for Pipistrel Elelctro</t>
  </si>
  <si>
    <t>Anual expected flying hours:</t>
  </si>
  <si>
    <t>insert the value in green field</t>
  </si>
  <si>
    <t>Expected prices</t>
  </si>
  <si>
    <t>1.</t>
  </si>
  <si>
    <t>Maintennance and repairs</t>
  </si>
  <si>
    <t>Quantity</t>
  </si>
  <si>
    <t>item</t>
  </si>
  <si>
    <t>material</t>
  </si>
  <si>
    <t>material T</t>
  </si>
  <si>
    <t>hours</t>
  </si>
  <si>
    <t>labour cost</t>
  </si>
  <si>
    <t>Total without VAT</t>
  </si>
  <si>
    <t>For the period of 2000 hours</t>
  </si>
  <si>
    <t>100 hr service</t>
  </si>
  <si>
    <t>input here your labor cost per hour</t>
  </si>
  <si>
    <t>200 hr service</t>
  </si>
  <si>
    <t>2000 hrs service with  with batery refurbishment cost</t>
  </si>
  <si>
    <t xml:space="preserve">1000 hrs service </t>
  </si>
  <si>
    <t xml:space="preserve">2000 hr engine overhaul </t>
  </si>
  <si>
    <t>no needed if aircraft fly 1200 hours/year</t>
  </si>
  <si>
    <t>Time limited 5 years parts</t>
  </si>
  <si>
    <t>all included</t>
  </si>
  <si>
    <t>unexpected</t>
  </si>
  <si>
    <t>Total</t>
  </si>
  <si>
    <t>Maintennance &amp; repair cost per hour</t>
  </si>
  <si>
    <t xml:space="preserve">Electricity </t>
  </si>
  <si>
    <t>average consumption per hour KW</t>
  </si>
  <si>
    <t>Average price of the electricity</t>
  </si>
  <si>
    <t>cost per hour</t>
  </si>
  <si>
    <t>Aircraft operating costs per hour</t>
  </si>
  <si>
    <t>Depreciation  (insert the value in green field)</t>
  </si>
  <si>
    <t>without VAT</t>
  </si>
  <si>
    <t>Investment</t>
  </si>
  <si>
    <t>depreciation period in years</t>
  </si>
  <si>
    <t>Depreciation cost per hour</t>
  </si>
  <si>
    <t>Aircraft operating costs per hour including depreciation</t>
  </si>
  <si>
    <t>4.</t>
  </si>
  <si>
    <t>Insurance (insert the value in green field)</t>
  </si>
  <si>
    <t>basic insurance (add the cost you pay)</t>
  </si>
  <si>
    <t>Comprehensive insurance  (add the cost you pay)</t>
  </si>
  <si>
    <t>Insurance cost per hour</t>
  </si>
  <si>
    <t>5.</t>
  </si>
  <si>
    <t>Annual fees and duties (insert the value in green field)</t>
  </si>
  <si>
    <t>CAA fee (add the cost you pay)</t>
  </si>
  <si>
    <t>registration (add the cost you pay)</t>
  </si>
  <si>
    <t>(Others)</t>
  </si>
  <si>
    <t>6.</t>
  </si>
  <si>
    <t>Airport &amp; hangar (insert the value in green field)</t>
  </si>
  <si>
    <t>costs per months (add the cost you pay)</t>
  </si>
  <si>
    <t>Airport and hangar cost per hour</t>
  </si>
  <si>
    <t>Aircraft operating costs per hour including insurance, fees &amp; hangar</t>
  </si>
  <si>
    <t>SUMMARY</t>
  </si>
  <si>
    <t>maintenance and repairs</t>
  </si>
  <si>
    <t>depreciation</t>
  </si>
  <si>
    <t>electricity</t>
  </si>
  <si>
    <t>insurance</t>
  </si>
  <si>
    <t>Fee and duties</t>
  </si>
  <si>
    <t>airport and hangar ?</t>
  </si>
  <si>
    <t>ENERGY COST PER HOUR</t>
  </si>
  <si>
    <t>Operating costs per hour including depreciation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</si>
</sst>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#,##0.00\ &quot;€&quot;"/>
    <numFmt numFmtId="166" formatCode="0.0"/>
  </numFmts>
  <fonts count="17">
    <font>
      <sz val="11.0"/>
      <color theme="1"/>
      <name val="Calibri"/>
      <scheme val="minor"/>
    </font>
    <font>
      <b/>
      <sz val="14.0"/>
      <color theme="1"/>
      <name val="Calibri"/>
    </font>
    <font>
      <b/>
      <sz val="14.0"/>
      <color rgb="FFFFFFFF"/>
      <name val="Calibri"/>
    </font>
    <font>
      <sz val="18.0"/>
      <color theme="1"/>
      <name val="Calibri"/>
    </font>
    <font>
      <sz val="11.0"/>
      <color theme="1"/>
      <name val="Calibri"/>
    </font>
    <font>
      <sz val="11.0"/>
      <color theme="0"/>
      <name val="Calibri"/>
    </font>
    <font>
      <b/>
      <sz val="12.0"/>
      <color theme="0"/>
      <name val="Calibri"/>
    </font>
    <font>
      <b/>
      <sz val="14.0"/>
      <color theme="0"/>
      <name val="Calibri"/>
    </font>
    <font>
      <b/>
      <sz val="11.0"/>
      <color theme="1"/>
      <name val="Calibri"/>
    </font>
    <font>
      <sz val="10.0"/>
      <color theme="1"/>
      <name val="Calibri"/>
    </font>
    <font>
      <color theme="1"/>
      <name val="Calibri"/>
      <scheme val="minor"/>
    </font>
    <font>
      <i/>
      <sz val="10.0"/>
      <color theme="1"/>
      <name val="Calibri"/>
    </font>
    <font>
      <b/>
      <sz val="11.0"/>
      <color theme="0"/>
      <name val="Calibri"/>
    </font>
    <font>
      <b/>
      <sz val="11.0"/>
      <color rgb="FFFFFFFF"/>
      <name val="Calibri"/>
    </font>
    <font>
      <i/>
      <sz val="11.0"/>
      <color theme="1"/>
      <name val="Calibri"/>
    </font>
    <font>
      <sz val="11.0"/>
      <color rgb="FFFFFFFF"/>
      <name val="Calibri"/>
    </font>
    <font>
      <b/>
      <sz val="12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8496B0"/>
        <bgColor rgb="FF8496B0"/>
      </patternFill>
    </fill>
    <fill>
      <patternFill patternType="solid">
        <fgColor rgb="FFD8D8D8"/>
        <bgColor rgb="FFD8D8D8"/>
      </patternFill>
    </fill>
    <fill>
      <patternFill patternType="solid">
        <fgColor rgb="FFF9ADAD"/>
        <bgColor rgb="FFF9ADAD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</fills>
  <borders count="20">
    <border/>
    <border>
      <left/>
      <right/>
      <top/>
      <bottom/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readingOrder="0"/>
    </xf>
    <xf borderId="1" fillId="2" fontId="3" numFmtId="0" xfId="0" applyBorder="1" applyFont="1"/>
    <xf borderId="0" fillId="0" fontId="4" numFmtId="0" xfId="0" applyAlignment="1" applyFont="1">
      <alignment horizontal="center"/>
    </xf>
    <xf borderId="1" fillId="3" fontId="5" numFmtId="0" xfId="0" applyBorder="1" applyFill="1" applyFont="1"/>
    <xf borderId="1" fillId="3" fontId="6" numFmtId="0" xfId="0" applyAlignment="1" applyBorder="1" applyFont="1">
      <alignment horizontal="right"/>
    </xf>
    <xf borderId="1" fillId="3" fontId="7" numFmtId="0" xfId="0" applyAlignment="1" applyBorder="1" applyFont="1">
      <alignment horizontal="center"/>
    </xf>
    <xf borderId="0" fillId="0" fontId="1" numFmtId="0" xfId="0" applyFont="1"/>
    <xf borderId="0" fillId="0" fontId="8" numFmtId="0" xfId="0" applyFont="1"/>
    <xf borderId="2" fillId="0" fontId="4" numFmtId="0" xfId="0" applyAlignment="1" applyBorder="1" applyFont="1">
      <alignment horizontal="center"/>
    </xf>
    <xf borderId="2" fillId="0" fontId="1" numFmtId="0" xfId="0" applyBorder="1" applyFont="1"/>
    <xf borderId="2" fillId="0" fontId="4" numFmtId="0" xfId="0" applyBorder="1" applyFont="1"/>
    <xf borderId="3" fillId="4" fontId="5" numFmtId="0" xfId="0" applyAlignment="1" applyBorder="1" applyFill="1" applyFont="1">
      <alignment horizontal="center"/>
    </xf>
    <xf borderId="0" fillId="0" fontId="8" numFmtId="0" xfId="0" applyAlignment="1" applyFont="1">
      <alignment horizontal="center"/>
    </xf>
    <xf borderId="3" fillId="3" fontId="4" numFmtId="0" xfId="0" applyAlignment="1" applyBorder="1" applyFont="1">
      <alignment horizontal="center"/>
    </xf>
    <xf borderId="3" fillId="0" fontId="4" numFmtId="0" xfId="0" applyBorder="1" applyFont="1"/>
    <xf borderId="3" fillId="3" fontId="4" numFmtId="0" xfId="0" applyAlignment="1" applyBorder="1" applyFont="1">
      <alignment horizontal="center" readingOrder="0"/>
    </xf>
    <xf borderId="3" fillId="0" fontId="9" numFmtId="0" xfId="0" applyAlignment="1" applyBorder="1" applyFont="1">
      <alignment horizontal="center"/>
    </xf>
    <xf borderId="0" fillId="0" fontId="10" numFmtId="0" xfId="0" applyAlignment="1" applyFont="1">
      <alignment readingOrder="0"/>
    </xf>
    <xf borderId="3" fillId="0" fontId="9" numFmtId="0" xfId="0" applyAlignment="1" applyBorder="1" applyFont="1">
      <alignment horizontal="center" shrinkToFit="0" wrapText="1"/>
    </xf>
    <xf borderId="0" fillId="0" fontId="10" numFmtId="0" xfId="0" applyFont="1"/>
    <xf borderId="3" fillId="0" fontId="9" numFmtId="164" xfId="0" applyAlignment="1" applyBorder="1" applyFont="1" applyNumberFormat="1">
      <alignment horizontal="center"/>
    </xf>
    <xf borderId="0" fillId="0" fontId="4" numFmtId="0" xfId="0" applyAlignment="1" applyFont="1">
      <alignment horizontal="right"/>
    </xf>
    <xf borderId="3" fillId="3" fontId="9" numFmtId="0" xfId="0" applyAlignment="1" applyBorder="1" applyFont="1">
      <alignment horizontal="center"/>
    </xf>
    <xf borderId="3" fillId="0" fontId="9" numFmtId="0" xfId="0" applyBorder="1" applyFont="1"/>
    <xf borderId="3" fillId="5" fontId="11" numFmtId="0" xfId="0" applyAlignment="1" applyBorder="1" applyFill="1" applyFont="1">
      <alignment horizontal="right"/>
    </xf>
    <xf borderId="3" fillId="5" fontId="4" numFmtId="0" xfId="0" applyBorder="1" applyFont="1"/>
    <xf borderId="4" fillId="5" fontId="11" numFmtId="164" xfId="0" applyAlignment="1" applyBorder="1" applyFont="1" applyNumberFormat="1">
      <alignment horizontal="center"/>
    </xf>
    <xf borderId="3" fillId="6" fontId="8" numFmtId="0" xfId="0" applyBorder="1" applyFill="1" applyFont="1"/>
    <xf borderId="3" fillId="6" fontId="4" numFmtId="0" xfId="0" applyBorder="1" applyFont="1"/>
    <xf borderId="4" fillId="6" fontId="8" numFmtId="164" xfId="0" applyAlignment="1" applyBorder="1" applyFont="1" applyNumberFormat="1">
      <alignment horizontal="center"/>
    </xf>
    <xf borderId="1" fillId="3" fontId="4" numFmtId="0" xfId="0" applyBorder="1" applyFont="1"/>
    <xf borderId="1" fillId="3" fontId="8" numFmtId="165" xfId="0" applyAlignment="1" applyBorder="1" applyFont="1" applyNumberFormat="1">
      <alignment horizontal="center"/>
    </xf>
    <xf borderId="2" fillId="0" fontId="4" numFmtId="0" xfId="0" applyAlignment="1" applyBorder="1" applyFont="1">
      <alignment horizontal="center" shrinkToFit="0" wrapText="1"/>
    </xf>
    <xf borderId="5" fillId="2" fontId="12" numFmtId="166" xfId="0" applyAlignment="1" applyBorder="1" applyFont="1" applyNumberFormat="1">
      <alignment horizontal="center" vertical="center"/>
    </xf>
    <xf borderId="6" fillId="0" fontId="4" numFmtId="0" xfId="0" applyAlignment="1" applyBorder="1" applyFont="1">
      <alignment horizontal="center"/>
    </xf>
    <xf borderId="3" fillId="2" fontId="2" numFmtId="164" xfId="0" applyAlignment="1" applyBorder="1" applyFont="1" applyNumberFormat="1">
      <alignment horizontal="center" readingOrder="0"/>
    </xf>
    <xf borderId="3" fillId="0" fontId="4" numFmtId="0" xfId="0" applyAlignment="1" applyBorder="1" applyFont="1">
      <alignment horizontal="center"/>
    </xf>
    <xf borderId="6" fillId="0" fontId="4" numFmtId="164" xfId="0" applyAlignment="1" applyBorder="1" applyFont="1" applyNumberFormat="1">
      <alignment horizontal="center"/>
    </xf>
    <xf borderId="3" fillId="6" fontId="8" numFmtId="164" xfId="0" applyAlignment="1" applyBorder="1" applyFont="1" applyNumberFormat="1">
      <alignment horizontal="center"/>
    </xf>
    <xf borderId="3" fillId="7" fontId="8" numFmtId="0" xfId="0" applyBorder="1" applyFill="1" applyFont="1"/>
    <xf borderId="3" fillId="7" fontId="4" numFmtId="0" xfId="0" applyBorder="1" applyFont="1"/>
    <xf borderId="3" fillId="3" fontId="4" numFmtId="0" xfId="0" applyBorder="1" applyFont="1"/>
    <xf borderId="3" fillId="7" fontId="8" numFmtId="164" xfId="0" applyAlignment="1" applyBorder="1" applyFont="1" applyNumberFormat="1">
      <alignment horizontal="center"/>
    </xf>
    <xf borderId="7" fillId="0" fontId="4" numFmtId="0" xfId="0" applyBorder="1" applyFont="1"/>
    <xf borderId="3" fillId="2" fontId="13" numFmtId="164" xfId="0" applyAlignment="1" applyBorder="1" applyFont="1" applyNumberFormat="1">
      <alignment horizontal="center" readingOrder="0"/>
    </xf>
    <xf borderId="3" fillId="3" fontId="4" numFmtId="165" xfId="0" applyAlignment="1" applyBorder="1" applyFont="1" applyNumberFormat="1">
      <alignment horizontal="center"/>
    </xf>
    <xf borderId="3" fillId="3" fontId="8" numFmtId="165" xfId="0" applyAlignment="1" applyBorder="1" applyFont="1" applyNumberFormat="1">
      <alignment horizontal="center"/>
    </xf>
    <xf borderId="3" fillId="2" fontId="12" numFmtId="0" xfId="0" applyAlignment="1" applyBorder="1" applyFont="1">
      <alignment horizontal="center"/>
    </xf>
    <xf borderId="3" fillId="0" fontId="4" numFmtId="164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3" fillId="0" fontId="8" numFmtId="164" xfId="0" applyAlignment="1" applyBorder="1" applyFont="1" applyNumberFormat="1">
      <alignment horizontal="center"/>
    </xf>
    <xf borderId="3" fillId="7" fontId="8" numFmtId="0" xfId="0" applyAlignment="1" applyBorder="1" applyFont="1">
      <alignment shrinkToFit="0" wrapText="1"/>
    </xf>
    <xf borderId="3" fillId="2" fontId="13" numFmtId="0" xfId="0" applyAlignment="1" applyBorder="1" applyFont="1">
      <alignment horizontal="center" readingOrder="0"/>
    </xf>
    <xf borderId="3" fillId="5" fontId="14" numFmtId="0" xfId="0" applyAlignment="1" applyBorder="1" applyFont="1">
      <alignment horizontal="right"/>
    </xf>
    <xf borderId="3" fillId="5" fontId="4" numFmtId="164" xfId="0" applyAlignment="1" applyBorder="1" applyFont="1" applyNumberFormat="1">
      <alignment horizontal="center"/>
    </xf>
    <xf borderId="0" fillId="0" fontId="4" numFmtId="2" xfId="0" applyAlignment="1" applyFont="1" applyNumberFormat="1">
      <alignment horizontal="center"/>
    </xf>
    <xf borderId="3" fillId="2" fontId="5" numFmtId="0" xfId="0" applyAlignment="1" applyBorder="1" applyFont="1">
      <alignment horizontal="center"/>
    </xf>
    <xf borderId="3" fillId="2" fontId="15" numFmtId="0" xfId="0" applyAlignment="1" applyBorder="1" applyFont="1">
      <alignment horizontal="center" readingOrder="0"/>
    </xf>
    <xf borderId="1" fillId="3" fontId="6" numFmtId="0" xfId="0" applyBorder="1" applyFont="1"/>
    <xf borderId="3" fillId="7" fontId="5" numFmtId="0" xfId="0" applyBorder="1" applyFont="1"/>
    <xf borderId="3" fillId="7" fontId="16" numFmtId="164" xfId="0" applyAlignment="1" applyBorder="1" applyFont="1" applyNumberFormat="1">
      <alignment horizontal="center"/>
    </xf>
    <xf borderId="8" fillId="4" fontId="5" numFmtId="0" xfId="0" applyAlignment="1" applyBorder="1" applyFont="1">
      <alignment horizontal="center"/>
    </xf>
    <xf borderId="9" fillId="4" fontId="5" numFmtId="0" xfId="0" applyAlignment="1" applyBorder="1" applyFont="1">
      <alignment horizontal="center"/>
    </xf>
    <xf borderId="9" fillId="0" fontId="4" numFmtId="0" xfId="0" applyBorder="1" applyFont="1"/>
    <xf borderId="10" fillId="4" fontId="5" numFmtId="0" xfId="0" applyAlignment="1" applyBorder="1" applyFont="1">
      <alignment horizontal="center"/>
    </xf>
    <xf borderId="11" fillId="8" fontId="4" numFmtId="0" xfId="0" applyBorder="1" applyFill="1" applyFont="1"/>
    <xf borderId="3" fillId="8" fontId="4" numFmtId="0" xfId="0" applyBorder="1" applyFont="1"/>
    <xf borderId="12" fillId="0" fontId="4" numFmtId="164" xfId="0" applyAlignment="1" applyBorder="1" applyFont="1" applyNumberFormat="1">
      <alignment horizontal="right"/>
    </xf>
    <xf borderId="0" fillId="0" fontId="4" numFmtId="165" xfId="0" applyFont="1" applyNumberFormat="1"/>
    <xf borderId="13" fillId="8" fontId="4" numFmtId="0" xfId="0" applyBorder="1" applyFont="1"/>
    <xf borderId="14" fillId="8" fontId="4" numFmtId="0" xfId="0" applyBorder="1" applyFont="1"/>
    <xf borderId="14" fillId="0" fontId="4" numFmtId="0" xfId="0" applyBorder="1" applyFont="1"/>
    <xf borderId="15" fillId="0" fontId="4" numFmtId="164" xfId="0" applyAlignment="1" applyBorder="1" applyFont="1" applyNumberFormat="1">
      <alignment horizontal="right"/>
    </xf>
    <xf borderId="1" fillId="3" fontId="8" numFmtId="165" xfId="0" applyAlignment="1" applyBorder="1" applyFont="1" applyNumberFormat="1">
      <alignment horizontal="left"/>
    </xf>
    <xf borderId="16" fillId="3" fontId="16" numFmtId="0" xfId="0" applyBorder="1" applyFont="1"/>
    <xf borderId="17" fillId="3" fontId="8" numFmtId="165" xfId="0" applyAlignment="1" applyBorder="1" applyFont="1" applyNumberFormat="1">
      <alignment horizontal="left"/>
    </xf>
    <xf borderId="18" fillId="3" fontId="8" numFmtId="165" xfId="0" applyAlignment="1" applyBorder="1" applyFont="1" applyNumberFormat="1">
      <alignment horizontal="left"/>
    </xf>
    <xf borderId="18" fillId="3" fontId="16" numFmtId="164" xfId="0" applyAlignment="1" applyBorder="1" applyFont="1" applyNumberFormat="1">
      <alignment horizontal="center"/>
    </xf>
    <xf borderId="19" fillId="3" fontId="8" numFmtId="0" xfId="0" applyBorder="1" applyFont="1"/>
    <xf borderId="18" fillId="3" fontId="4" numFmtId="0" xfId="0" applyBorder="1" applyFont="1"/>
    <xf borderId="17" fillId="3" fontId="16" numFmtId="164" xfId="0" applyAlignment="1" applyBorder="1" applyFont="1" applyNumberForma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400">
                <a:solidFill>
                  <a:srgbClr val="757575"/>
                </a:solidFill>
                <a:latin typeface="+mn-lt"/>
              </a:defRPr>
            </a:pPr>
            <a:r>
              <a:rPr b="1" i="0" sz="2400">
                <a:solidFill>
                  <a:srgbClr val="757575"/>
                </a:solidFill>
                <a:latin typeface="+mn-lt"/>
              </a:rPr>
              <a:t>Cost allocation per flying hour</a:t>
            </a:r>
          </a:p>
        </c:rich>
      </c:tx>
      <c:overlay val="0"/>
    </c:title>
    <c:plotArea>
      <c:layout>
        <c:manualLayout>
          <c:xMode val="edge"/>
          <c:yMode val="edge"/>
          <c:x val="0.1846815845462499"/>
          <c:y val="0.17768445294663546"/>
          <c:w val="0.7751604489075118"/>
          <c:h val="0.697812441286487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Pt>
            <c:idx val="4"/>
            <c:spPr>
              <a:solidFill>
                <a:schemeClr val="accent5"/>
              </a:solidFill>
            </c:spPr>
          </c:dPt>
          <c:dPt>
            <c:idx val="5"/>
            <c:spPr>
              <a:solidFill>
                <a:schemeClr val="accent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'Costs Alpha Electro'!$G$48:$G$53</c:f>
            </c:strRef>
          </c:cat>
          <c:val>
            <c:numRef>
              <c:f>'Costs Alpha Electro'!$L$48:$L$53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295275</xdr:colOff>
      <xdr:row>0</xdr:row>
      <xdr:rowOff>152400</xdr:rowOff>
    </xdr:from>
    <xdr:ext cx="7667625" cy="6734175"/>
    <xdr:graphicFrame>
      <xdr:nvGraphicFramePr>
        <xdr:cNvPr id="111247830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0.86"/>
    <col customWidth="1" min="3" max="4" width="8.71"/>
    <col customWidth="1" min="5" max="5" width="35.86"/>
    <col customWidth="1" min="6" max="6" width="13.14"/>
    <col customWidth="1" min="7" max="7" width="48.71"/>
    <col customWidth="1" min="8" max="8" width="8.57"/>
    <col customWidth="1" min="9" max="9" width="11.71"/>
    <col customWidth="1" min="10" max="10" width="6.86"/>
    <col customWidth="1" min="11" max="11" width="14.86"/>
    <col customWidth="1" min="12" max="12" width="17.14"/>
    <col customWidth="1" min="13" max="13" width="9.43"/>
    <col customWidth="1" min="14" max="27" width="8.71"/>
  </cols>
  <sheetData>
    <row r="1">
      <c r="A1" s="1" t="s">
        <v>0</v>
      </c>
    </row>
    <row r="2">
      <c r="E2" s="2" t="s">
        <v>1</v>
      </c>
      <c r="G2" s="3"/>
    </row>
    <row r="3">
      <c r="E3" s="4">
        <v>600.0</v>
      </c>
      <c r="G3" s="5" t="s">
        <v>2</v>
      </c>
      <c r="H3" s="6"/>
      <c r="I3" s="6"/>
      <c r="J3" s="6"/>
    </row>
    <row r="4">
      <c r="D4" s="7"/>
      <c r="E4" s="8"/>
      <c r="H4" s="9"/>
      <c r="I4" s="9"/>
      <c r="J4" s="9"/>
    </row>
    <row r="6">
      <c r="B6" s="6"/>
      <c r="C6" s="10"/>
      <c r="F6" s="11" t="s">
        <v>3</v>
      </c>
    </row>
    <row r="7">
      <c r="B7" s="12" t="s">
        <v>4</v>
      </c>
      <c r="C7" s="13" t="s">
        <v>5</v>
      </c>
      <c r="D7" s="14"/>
      <c r="E7" s="14"/>
      <c r="F7" s="15" t="s">
        <v>6</v>
      </c>
      <c r="G7" s="15" t="s">
        <v>7</v>
      </c>
      <c r="H7" s="15" t="s">
        <v>8</v>
      </c>
      <c r="I7" s="15" t="s">
        <v>9</v>
      </c>
      <c r="J7" s="15" t="s">
        <v>10</v>
      </c>
      <c r="K7" s="15" t="s">
        <v>11</v>
      </c>
      <c r="L7" s="15" t="s">
        <v>12</v>
      </c>
      <c r="M7" s="16"/>
    </row>
    <row r="8">
      <c r="B8" s="6"/>
      <c r="C8" s="11" t="s">
        <v>13</v>
      </c>
      <c r="F8" s="17">
        <v>7.0</v>
      </c>
      <c r="G8" s="17" t="s">
        <v>14</v>
      </c>
      <c r="H8" s="17">
        <v>15.0</v>
      </c>
      <c r="I8" s="18">
        <f t="shared" ref="I8:I14" si="1">F8*H8</f>
        <v>105</v>
      </c>
      <c r="J8" s="19">
        <v>2.0</v>
      </c>
      <c r="K8" s="20">
        <f>J8*C9*F8</f>
        <v>1120</v>
      </c>
      <c r="L8" s="17">
        <f t="shared" ref="L8:L12" si="2">I8+K8</f>
        <v>1225</v>
      </c>
      <c r="M8" s="16"/>
    </row>
    <row r="9" ht="14.25" customHeight="1">
      <c r="B9" s="6"/>
      <c r="C9" s="4">
        <v>80.0</v>
      </c>
      <c r="D9" s="21" t="s">
        <v>15</v>
      </c>
      <c r="F9" s="17">
        <v>9.0</v>
      </c>
      <c r="G9" s="17" t="s">
        <v>16</v>
      </c>
      <c r="H9" s="17">
        <v>25.0</v>
      </c>
      <c r="I9" s="18">
        <f t="shared" si="1"/>
        <v>225</v>
      </c>
      <c r="J9" s="17">
        <v>3.0</v>
      </c>
      <c r="K9" s="20">
        <f>J9*F9*C9</f>
        <v>2160</v>
      </c>
      <c r="L9" s="17">
        <f t="shared" si="2"/>
        <v>2385</v>
      </c>
      <c r="M9" s="16"/>
    </row>
    <row r="10">
      <c r="F10" s="20">
        <v>1.0</v>
      </c>
      <c r="G10" s="20" t="s">
        <v>17</v>
      </c>
      <c r="H10" s="20">
        <v>22000.0</v>
      </c>
      <c r="I10" s="18">
        <f t="shared" si="1"/>
        <v>22000</v>
      </c>
      <c r="J10" s="20">
        <v>4.0</v>
      </c>
      <c r="K10" s="20">
        <f>J10*F10*C9</f>
        <v>320</v>
      </c>
      <c r="L10" s="17">
        <f t="shared" si="2"/>
        <v>22320</v>
      </c>
    </row>
    <row r="11">
      <c r="F11" s="20">
        <v>2.0</v>
      </c>
      <c r="G11" s="22" t="s">
        <v>18</v>
      </c>
      <c r="H11" s="20">
        <v>1200.0</v>
      </c>
      <c r="I11" s="18">
        <f t="shared" si="1"/>
        <v>2400</v>
      </c>
      <c r="J11" s="20">
        <v>18.0</v>
      </c>
      <c r="K11" s="20">
        <f>J11*F11*C9</f>
        <v>2880</v>
      </c>
      <c r="L11" s="17">
        <f t="shared" si="2"/>
        <v>5280</v>
      </c>
    </row>
    <row r="12">
      <c r="F12" s="20">
        <v>1.0</v>
      </c>
      <c r="G12" s="20" t="s">
        <v>19</v>
      </c>
      <c r="H12" s="20">
        <v>500.0</v>
      </c>
      <c r="I12" s="18">
        <f t="shared" si="1"/>
        <v>500</v>
      </c>
      <c r="J12" s="20">
        <v>6.0</v>
      </c>
      <c r="K12" s="20">
        <f>J12*C9</f>
        <v>480</v>
      </c>
      <c r="L12" s="17">
        <f t="shared" si="2"/>
        <v>980</v>
      </c>
    </row>
    <row r="13">
      <c r="E13" s="23" t="s">
        <v>20</v>
      </c>
      <c r="F13" s="20">
        <v>3.0</v>
      </c>
      <c r="G13" s="20" t="s">
        <v>21</v>
      </c>
      <c r="H13" s="20">
        <v>1410.0</v>
      </c>
      <c r="I13" s="18">
        <f t="shared" si="1"/>
        <v>4230</v>
      </c>
      <c r="J13" s="20">
        <v>7.0</v>
      </c>
      <c r="K13" s="20" t="s">
        <v>22</v>
      </c>
      <c r="L13" s="24">
        <f t="shared" ref="L13:L14" si="3">I13</f>
        <v>4230</v>
      </c>
    </row>
    <row r="14">
      <c r="E14" s="25"/>
      <c r="F14" s="26">
        <v>1.0</v>
      </c>
      <c r="G14" s="20" t="s">
        <v>23</v>
      </c>
      <c r="H14" s="20">
        <v>1000.0</v>
      </c>
      <c r="I14" s="18">
        <f t="shared" si="1"/>
        <v>1000</v>
      </c>
      <c r="J14" s="20">
        <v>10.0</v>
      </c>
      <c r="K14" s="20" t="s">
        <v>22</v>
      </c>
      <c r="L14" s="24">
        <f t="shared" si="3"/>
        <v>1000</v>
      </c>
    </row>
    <row r="15">
      <c r="F15" s="27"/>
      <c r="G15" s="28" t="s">
        <v>24</v>
      </c>
      <c r="H15" s="28"/>
      <c r="I15" s="29"/>
      <c r="J15" s="28"/>
      <c r="K15" s="27"/>
      <c r="L15" s="30">
        <f>SUM(L10:L14)</f>
        <v>33810</v>
      </c>
    </row>
    <row r="16">
      <c r="G16" s="31" t="s">
        <v>25</v>
      </c>
      <c r="H16" s="32"/>
      <c r="I16" s="32"/>
      <c r="J16" s="32"/>
      <c r="K16" s="18"/>
      <c r="L16" s="33">
        <f>L15/2000</f>
        <v>16.905</v>
      </c>
    </row>
    <row r="17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5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ht="18.0" customHeight="1">
      <c r="B18" s="12">
        <v>2.0</v>
      </c>
      <c r="C18" s="13" t="s">
        <v>26</v>
      </c>
      <c r="D18" s="14"/>
      <c r="E18" s="36" t="s">
        <v>27</v>
      </c>
      <c r="F18" s="37">
        <v>22.0</v>
      </c>
      <c r="G18" s="38" t="s">
        <v>28</v>
      </c>
      <c r="H18" s="39">
        <v>0.3</v>
      </c>
      <c r="I18" s="40"/>
      <c r="J18" s="40"/>
      <c r="K18" s="18"/>
      <c r="L18" s="41">
        <f>F18*H18</f>
        <v>6.6</v>
      </c>
    </row>
    <row r="19" ht="14.25" customHeight="1">
      <c r="G19" s="32" t="s">
        <v>29</v>
      </c>
      <c r="H19" s="32"/>
      <c r="I19" s="32"/>
      <c r="J19" s="32"/>
      <c r="K19" s="18"/>
      <c r="L19" s="42">
        <f>L18</f>
        <v>6.6</v>
      </c>
    </row>
    <row r="20">
      <c r="A20" s="34"/>
      <c r="B20" s="34"/>
      <c r="C20" s="34"/>
      <c r="D20" s="34"/>
      <c r="E20" s="34"/>
      <c r="F20" s="34"/>
      <c r="G20" s="43" t="s">
        <v>30</v>
      </c>
      <c r="H20" s="44"/>
      <c r="I20" s="44"/>
      <c r="J20" s="44"/>
      <c r="K20" s="45"/>
      <c r="L20" s="46">
        <f>L19+L16</f>
        <v>23.505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ht="15.75" customHeight="1"/>
    <row r="22" ht="15.75" customHeight="1">
      <c r="B22" s="12">
        <v>3.0</v>
      </c>
      <c r="C22" s="13" t="s">
        <v>31</v>
      </c>
      <c r="D22" s="14"/>
      <c r="E22" s="14"/>
      <c r="F22" s="47"/>
      <c r="G22" s="15" t="s">
        <v>7</v>
      </c>
      <c r="H22" s="15"/>
      <c r="I22" s="15"/>
      <c r="J22" s="15"/>
      <c r="K22" s="18"/>
      <c r="L22" s="15" t="s">
        <v>32</v>
      </c>
    </row>
    <row r="23" ht="15.75" customHeight="1">
      <c r="E23" s="34" t="s">
        <v>33</v>
      </c>
      <c r="F23" s="45"/>
      <c r="G23" s="48">
        <v>205000.0</v>
      </c>
      <c r="H23" s="49"/>
      <c r="I23" s="49"/>
      <c r="J23" s="49"/>
      <c r="K23" s="18"/>
      <c r="L23" s="50"/>
    </row>
    <row r="24" ht="15.75" customHeight="1">
      <c r="E24" s="23" t="s">
        <v>34</v>
      </c>
      <c r="F24" s="51">
        <v>10.0</v>
      </c>
      <c r="G24" s="52">
        <f>G23/F24</f>
        <v>20500</v>
      </c>
      <c r="H24" s="53"/>
      <c r="I24" s="53"/>
      <c r="J24" s="53"/>
      <c r="K24" s="18"/>
      <c r="L24" s="54">
        <f>G24/E3</f>
        <v>34.16666667</v>
      </c>
    </row>
    <row r="25" ht="15.75" customHeight="1">
      <c r="G25" s="31" t="s">
        <v>35</v>
      </c>
      <c r="H25" s="32"/>
      <c r="I25" s="32"/>
      <c r="J25" s="32"/>
      <c r="K25" s="18"/>
      <c r="L25" s="42">
        <f>L24</f>
        <v>34.16666667</v>
      </c>
    </row>
    <row r="26" ht="15.75" customHeight="1">
      <c r="G26" s="55" t="s">
        <v>36</v>
      </c>
      <c r="H26" s="44"/>
      <c r="I26" s="44"/>
      <c r="J26" s="44"/>
      <c r="K26" s="18"/>
      <c r="L26" s="46">
        <f>L25+L20</f>
        <v>57.67166667</v>
      </c>
    </row>
    <row r="27" ht="15.75" customHeight="1"/>
    <row r="28" ht="15.75" customHeight="1">
      <c r="B28" s="12" t="s">
        <v>37</v>
      </c>
      <c r="C28" s="13" t="s">
        <v>38</v>
      </c>
      <c r="D28" s="14"/>
      <c r="E28" s="14"/>
      <c r="F28" s="47"/>
      <c r="G28" s="15" t="s">
        <v>7</v>
      </c>
      <c r="H28" s="15"/>
      <c r="I28" s="15"/>
      <c r="J28" s="15"/>
      <c r="K28" s="18"/>
      <c r="L28" s="15" t="s">
        <v>32</v>
      </c>
    </row>
    <row r="29" ht="15.75" customHeight="1">
      <c r="G29" s="18" t="s">
        <v>39</v>
      </c>
      <c r="H29" s="56">
        <v>0.0</v>
      </c>
      <c r="I29" s="18"/>
      <c r="J29" s="18"/>
      <c r="K29" s="18"/>
      <c r="L29" s="52">
        <f>H29/E3</f>
        <v>0</v>
      </c>
    </row>
    <row r="30" ht="15.75" customHeight="1">
      <c r="B30" s="11"/>
      <c r="G30" s="18" t="s">
        <v>40</v>
      </c>
      <c r="H30" s="48">
        <v>8700.0</v>
      </c>
      <c r="I30" s="18"/>
      <c r="J30" s="18"/>
      <c r="K30" s="18"/>
      <c r="L30" s="52">
        <f>H30/E3</f>
        <v>14.5</v>
      </c>
    </row>
    <row r="31" ht="15.75" customHeight="1">
      <c r="G31" s="57" t="s">
        <v>24</v>
      </c>
      <c r="H31" s="57"/>
      <c r="I31" s="57"/>
      <c r="J31" s="57"/>
      <c r="K31" s="18"/>
      <c r="L31" s="58">
        <f>SUM(L29:L30)</f>
        <v>14.5</v>
      </c>
    </row>
    <row r="32" ht="15.75" customHeight="1">
      <c r="G32" s="31" t="s">
        <v>41</v>
      </c>
      <c r="H32" s="32"/>
      <c r="I32" s="32"/>
      <c r="J32" s="32"/>
      <c r="K32" s="18"/>
      <c r="L32" s="42">
        <f>L31</f>
        <v>14.5</v>
      </c>
    </row>
    <row r="33" ht="15.75" customHeight="1">
      <c r="B33" s="6"/>
      <c r="L33" s="59"/>
    </row>
    <row r="34" ht="15.75" customHeight="1">
      <c r="B34" s="12" t="s">
        <v>42</v>
      </c>
      <c r="C34" s="13" t="s">
        <v>43</v>
      </c>
      <c r="D34" s="14"/>
      <c r="E34" s="14"/>
      <c r="F34" s="47"/>
      <c r="G34" s="15" t="s">
        <v>7</v>
      </c>
      <c r="H34" s="15"/>
      <c r="I34" s="15"/>
      <c r="J34" s="15"/>
      <c r="K34" s="18"/>
      <c r="L34" s="15" t="s">
        <v>32</v>
      </c>
    </row>
    <row r="35" ht="15.75" customHeight="1">
      <c r="G35" s="40" t="s">
        <v>44</v>
      </c>
      <c r="H35" s="60">
        <v>0.0</v>
      </c>
      <c r="I35" s="17"/>
      <c r="J35" s="17"/>
      <c r="K35" s="18"/>
      <c r="L35" s="52">
        <f>H35/E3</f>
        <v>0</v>
      </c>
    </row>
    <row r="36" ht="15.75" customHeight="1">
      <c r="G36" s="40" t="s">
        <v>45</v>
      </c>
      <c r="H36" s="61">
        <v>270.0</v>
      </c>
      <c r="I36" s="17"/>
      <c r="J36" s="17"/>
      <c r="K36" s="18"/>
      <c r="L36" s="52">
        <f>H36/E3</f>
        <v>0.45</v>
      </c>
    </row>
    <row r="37" ht="15.75" customHeight="1">
      <c r="G37" s="40" t="s">
        <v>46</v>
      </c>
      <c r="H37" s="60">
        <v>0.0</v>
      </c>
      <c r="I37" s="17"/>
      <c r="J37" s="17"/>
      <c r="K37" s="18"/>
      <c r="L37" s="52">
        <f>H37/E3</f>
        <v>0</v>
      </c>
    </row>
    <row r="38" ht="15.75" customHeight="1">
      <c r="G38" s="57" t="s">
        <v>24</v>
      </c>
      <c r="H38" s="57"/>
      <c r="I38" s="57"/>
      <c r="J38" s="57"/>
      <c r="K38" s="18"/>
      <c r="L38" s="58">
        <f>SUM(L35:L37)</f>
        <v>0.45</v>
      </c>
    </row>
    <row r="39" ht="15.75" customHeight="1">
      <c r="G39" s="32" t="s">
        <v>29</v>
      </c>
      <c r="H39" s="32"/>
      <c r="I39" s="32"/>
      <c r="J39" s="32"/>
      <c r="K39" s="18"/>
      <c r="L39" s="42">
        <f>L38</f>
        <v>0.45</v>
      </c>
    </row>
    <row r="40" ht="15.75" customHeight="1">
      <c r="B40" s="6"/>
    </row>
    <row r="41" ht="15.75" customHeight="1">
      <c r="B41" s="12" t="s">
        <v>47</v>
      </c>
      <c r="C41" s="13" t="s">
        <v>48</v>
      </c>
      <c r="D41" s="14"/>
      <c r="E41" s="14"/>
      <c r="F41" s="14"/>
      <c r="G41" s="40" t="s">
        <v>49</v>
      </c>
      <c r="H41" s="60">
        <v>0.0</v>
      </c>
      <c r="I41" s="17"/>
      <c r="J41" s="17"/>
      <c r="K41" s="18"/>
      <c r="L41" s="52">
        <f>H41*12</f>
        <v>0</v>
      </c>
    </row>
    <row r="42" ht="15.75" customHeight="1">
      <c r="G42" s="31" t="s">
        <v>50</v>
      </c>
      <c r="H42" s="32"/>
      <c r="I42" s="32"/>
      <c r="J42" s="32"/>
      <c r="K42" s="18"/>
      <c r="L42" s="42">
        <f>L41/E3</f>
        <v>0</v>
      </c>
    </row>
    <row r="43" ht="15.75" customHeight="1"/>
    <row r="44" ht="15.75" customHeight="1">
      <c r="C44" s="62"/>
      <c r="D44" s="7"/>
      <c r="E44" s="7"/>
      <c r="F44" s="7"/>
      <c r="G44" s="55" t="s">
        <v>51</v>
      </c>
      <c r="H44" s="63"/>
      <c r="I44" s="63"/>
      <c r="J44" s="63"/>
      <c r="K44" s="18"/>
      <c r="L44" s="64">
        <f>L42+L39+L32+L19+L25+L16</f>
        <v>72.62166667</v>
      </c>
    </row>
    <row r="45" ht="15.75" customHeight="1"/>
    <row r="46" ht="15.75" customHeight="1"/>
    <row r="47" ht="15.75" customHeight="1">
      <c r="B47" s="12"/>
      <c r="C47" s="13" t="s">
        <v>52</v>
      </c>
      <c r="D47" s="14"/>
      <c r="E47" s="14"/>
      <c r="F47" s="14"/>
      <c r="G47" s="65" t="s">
        <v>7</v>
      </c>
      <c r="H47" s="66"/>
      <c r="I47" s="66"/>
      <c r="J47" s="66"/>
      <c r="K47" s="67"/>
      <c r="L47" s="68" t="s">
        <v>32</v>
      </c>
    </row>
    <row r="48" ht="15.75" customHeight="1">
      <c r="G48" s="69" t="s">
        <v>53</v>
      </c>
      <c r="H48" s="70"/>
      <c r="I48" s="70"/>
      <c r="J48" s="70"/>
      <c r="K48" s="18"/>
      <c r="L48" s="71">
        <f>L16</f>
        <v>16.905</v>
      </c>
    </row>
    <row r="49" ht="15.75" customHeight="1">
      <c r="G49" s="69" t="s">
        <v>54</v>
      </c>
      <c r="H49" s="70"/>
      <c r="I49" s="70"/>
      <c r="J49" s="70"/>
      <c r="K49" s="18"/>
      <c r="L49" s="71">
        <f>L25</f>
        <v>34.16666667</v>
      </c>
      <c r="M49" s="72"/>
    </row>
    <row r="50" ht="15.75" customHeight="1">
      <c r="G50" s="69" t="s">
        <v>55</v>
      </c>
      <c r="H50" s="70"/>
      <c r="I50" s="70"/>
      <c r="J50" s="70"/>
      <c r="K50" s="18"/>
      <c r="L50" s="71">
        <f>L19</f>
        <v>6.6</v>
      </c>
    </row>
    <row r="51" ht="15.75" customHeight="1">
      <c r="G51" s="69" t="s">
        <v>56</v>
      </c>
      <c r="H51" s="70"/>
      <c r="I51" s="70"/>
      <c r="J51" s="70"/>
      <c r="K51" s="18"/>
      <c r="L51" s="71">
        <f>L32</f>
        <v>14.5</v>
      </c>
    </row>
    <row r="52" ht="15.75" customHeight="1">
      <c r="G52" s="69" t="s">
        <v>57</v>
      </c>
      <c r="H52" s="70"/>
      <c r="I52" s="70"/>
      <c r="J52" s="70"/>
      <c r="K52" s="18"/>
      <c r="L52" s="71">
        <f>L39</f>
        <v>0.45</v>
      </c>
    </row>
    <row r="53" ht="15.75" customHeight="1">
      <c r="G53" s="73" t="s">
        <v>58</v>
      </c>
      <c r="H53" s="74"/>
      <c r="I53" s="74"/>
      <c r="J53" s="74"/>
      <c r="K53" s="75"/>
      <c r="L53" s="76">
        <f>L42</f>
        <v>0</v>
      </c>
    </row>
    <row r="54" ht="15.75" customHeight="1"/>
    <row r="55" ht="15.75" customHeight="1">
      <c r="B55" s="34"/>
      <c r="C55" s="34"/>
      <c r="D55" s="7"/>
      <c r="F55" s="77"/>
      <c r="G55" s="78" t="s">
        <v>59</v>
      </c>
      <c r="H55" s="79"/>
      <c r="I55" s="80"/>
      <c r="J55" s="80"/>
      <c r="K55" s="81">
        <f>L19</f>
        <v>6.6</v>
      </c>
    </row>
    <row r="56" ht="15.75" customHeight="1">
      <c r="F56" s="34"/>
      <c r="G56" s="82" t="s">
        <v>60</v>
      </c>
      <c r="H56" s="83"/>
      <c r="I56" s="83"/>
      <c r="J56" s="83"/>
      <c r="K56" s="84">
        <f>L26</f>
        <v>57.67166667</v>
      </c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L13">
    <cfRule type="notContainsBlanks" dxfId="0" priority="1">
      <formula>LEN(TRIM(L13))&gt;0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2018-08-28T16:15:01Z</dcterms:created>
  <dc:creator>Sašo Knez</dc:creator>
</cp:coreProperties>
</file>